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Jon\Dropbox (Personal)\1031 - QI Roll-up\1031 Specialists\Sales\"/>
    </mc:Choice>
  </mc:AlternateContent>
  <xr:revisionPtr revIDLastSave="0" documentId="13_ncr:1_{DEA080EC-C030-4DAD-874B-CCF5F8B3ED02}" xr6:coauthVersionLast="47" xr6:coauthVersionMax="47" xr10:uidLastSave="{00000000-0000-0000-0000-000000000000}"/>
  <bookViews>
    <workbookView xWindow="-108" yWindow="-108" windowWidth="23256" windowHeight="12576" xr2:uid="{9157C182-9372-4FE5-9563-4E8D2C5B6DAF}"/>
  </bookViews>
  <sheets>
    <sheet name="1031 Specialists Calculator" sheetId="1" r:id="rId1"/>
    <sheet name="Lists" sheetId="4" state="hidden" r:id="rId2"/>
  </sheets>
  <definedNames>
    <definedName name="_xlnm.Print_Area" localSheetId="0">'1031 Specialists Calculator'!$B$1:$G$100</definedName>
    <definedName name="StateTax">Lists!$B$1:$C$52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0" i="1" l="1"/>
  <c r="E70" i="1"/>
  <c r="C70" i="1"/>
  <c r="C69" i="1"/>
  <c r="C71" i="1" l="1"/>
  <c r="G70" i="1"/>
  <c r="C44" i="1"/>
  <c r="C43" i="1"/>
  <c r="C41" i="1"/>
  <c r="C31" i="1"/>
  <c r="C30" i="1" s="1"/>
  <c r="C27" i="1"/>
  <c r="E23" i="1"/>
  <c r="C28" i="1" l="1"/>
  <c r="C37" i="1"/>
  <c r="C77" i="1" s="1"/>
  <c r="C55" i="1"/>
  <c r="C45" i="1"/>
  <c r="E77" i="1" l="1"/>
  <c r="C79" i="1"/>
  <c r="C80" i="1" s="1"/>
  <c r="E69" i="1"/>
  <c r="C49" i="1"/>
  <c r="C56" i="1" s="1"/>
  <c r="E71" i="1" l="1"/>
  <c r="G69" i="1"/>
  <c r="H69" i="1" s="1"/>
  <c r="C53" i="1"/>
  <c r="C54" i="1"/>
  <c r="G71" i="1" l="1"/>
  <c r="H71" i="1" s="1"/>
  <c r="C57" i="1"/>
  <c r="E78" i="1" s="1"/>
  <c r="E79" i="1" l="1"/>
  <c r="E80" i="1" s="1"/>
  <c r="C82" i="1" s="1"/>
  <c r="E82" i="1" s="1"/>
</calcChain>
</file>

<file path=xl/sharedStrings.xml><?xml version="1.0" encoding="utf-8"?>
<sst xmlns="http://schemas.openxmlformats.org/spreadsheetml/2006/main" count="140" uniqueCount="133">
  <si>
    <t>Original Purchase Price</t>
  </si>
  <si>
    <t>Contract Sale Price</t>
  </si>
  <si>
    <t>- Title Fees</t>
  </si>
  <si>
    <t>- Other Allowable Expenses</t>
  </si>
  <si>
    <t>Wire Fees</t>
  </si>
  <si>
    <t>Courier Fees</t>
  </si>
  <si>
    <t>Recording Fees</t>
  </si>
  <si>
    <r>
      <t xml:space="preserve">Transfer Taxes </t>
    </r>
    <r>
      <rPr>
        <sz val="8"/>
        <color theme="0" tint="-0.499984740745262"/>
        <rFont val="Calibri"/>
        <family val="2"/>
        <scheme val="minor"/>
      </rPr>
      <t>(state and local)</t>
    </r>
  </si>
  <si>
    <r>
      <t xml:space="preserve">Professional Fees </t>
    </r>
    <r>
      <rPr>
        <sz val="8"/>
        <color theme="0" tint="-0.499984740745262"/>
        <rFont val="Calibri"/>
        <family val="2"/>
        <scheme val="minor"/>
      </rPr>
      <t>(legal, accounting, engineering, appraisal and inspection fees)</t>
    </r>
  </si>
  <si>
    <t>+ Capital Improvements</t>
  </si>
  <si>
    <t>- Depreciation Taken</t>
  </si>
  <si>
    <t>- Mortgage</t>
  </si>
  <si>
    <t>= Equity</t>
  </si>
  <si>
    <t>Relinquished Property</t>
  </si>
  <si>
    <t>Replacement Property</t>
  </si>
  <si>
    <t>= Net Selling Price</t>
  </si>
  <si>
    <t>= Capital Gains</t>
  </si>
  <si>
    <t>State Tax</t>
  </si>
  <si>
    <t>Equity</t>
  </si>
  <si>
    <t>1031 Exchange Difference</t>
  </si>
  <si>
    <t>- Taxes</t>
  </si>
  <si>
    <t>+ Closing Costs on Original Purchase</t>
  </si>
  <si>
    <t>1031 Specialists Fee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</si>
  <si>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</si>
  <si>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</si>
  <si>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</si>
  <si>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</si>
  <si>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</si>
  <si>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</si>
  <si>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</si>
  <si>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</si>
  <si>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</si>
  <si>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</si>
  <si>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</si>
  <si>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</si>
  <si>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</si>
  <si>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</si>
  <si>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</si>
  <si>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</si>
  <si>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</si>
  <si>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</si>
  <si>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</si>
  <si>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</si>
  <si>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</si>
  <si>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</si>
  <si>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</si>
  <si>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</si>
  <si>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</si>
  <si>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</si>
  <si>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</si>
  <si>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</si>
  <si>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</si>
  <si>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</si>
  <si>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</si>
  <si>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</si>
  <si>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</si>
  <si>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</si>
  <si>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</si>
  <si>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</si>
  <si>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</si>
  <si>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</si>
  <si>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</si>
  <si>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</si>
  <si>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</si>
  <si>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</si>
  <si>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</si>
  <si>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</si>
  <si>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</si>
  <si>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</si>
  <si>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</si>
  <si>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</si>
  <si>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</si>
  <si>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</si>
  <si>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DC</t>
  </si>
  <si>
    <t>State</t>
  </si>
  <si>
    <t>Max Tax Bracket</t>
  </si>
  <si>
    <t>Note: Doesn't include county / city taxes, nor does it account for deductions or personal exemptions.</t>
  </si>
  <si>
    <t>What type of exchange are you considering?</t>
  </si>
  <si>
    <t>What is the mortgage on the property?</t>
  </si>
  <si>
    <t>Approximately how much did you spend on capital improvements to the property?</t>
  </si>
  <si>
    <t>Are you in the 15% or 20% long-term capital gains tax bracket?</t>
  </si>
  <si>
    <t>Exchange Type</t>
  </si>
  <si>
    <t>Detail</t>
  </si>
  <si>
    <t>Standard Forward Exchange</t>
  </si>
  <si>
    <t>A Standard Exchange – also known as a Deferred Exchange or Forward Exchange – is the most common type of exchange where you sell your existing property first and buy a replacement property second.</t>
  </si>
  <si>
    <t>Reverse Exchange</t>
  </si>
  <si>
    <t>A Reverse Exchange is when you buy a replacement property first and sell your existing property second.</t>
  </si>
  <si>
    <t xml:space="preserve">Forward Exchange with Possible Construction (Improvement Exchange – Forward) </t>
  </si>
  <si>
    <t>In an Improvement Exchange, you invest in the acquired property – which can include repairs, improvements and / or new construction – using exchange equity. Improvement Exchanges are used in conjunction with either a Forward Exchange or a Reverse Exchange structure.</t>
  </si>
  <si>
    <t>Reverse Exchange with Possible Construction (Improvement Exchange – Reverse)</t>
  </si>
  <si>
    <t>Something Custom</t>
  </si>
  <si>
    <t>This may include International Exchanges, Simultaneous Exchanges, or UPREIT / Section 721 Exchanges.</t>
  </si>
  <si>
    <t>Not Sure</t>
  </si>
  <si>
    <t>Step 1: Answer these questions</t>
  </si>
  <si>
    <t>Fee</t>
  </si>
  <si>
    <t>Note: Property taxes, lender fees, and HOA / condo fees are not included in the Net Selling Price calculation. Loan fees and other loan costs must be funded from non-exchange funds or these amounts may be taxable boot. Consult your tax advisor.</t>
  </si>
  <si>
    <t>“Other Allowable Expenses” include usual and customary expenses incurred during a transaction including 1031 exchange fees, recording fees, transfer taxes, wire fees, courier fees, and professional fees such as legal, accounting, engineering, appraisal and inspection fees – even termite inspection fees!</t>
  </si>
  <si>
    <t>Estimate; input your own assumption if materially different</t>
  </si>
  <si>
    <t>Approximately how much depreciation have you taken on the property?</t>
  </si>
  <si>
    <t>= Adjusted Basis of Relinquished Property</t>
  </si>
  <si>
    <t>Net Investment Income Tax (§1411)</t>
  </si>
  <si>
    <t>The Net Investment Income (NII) tax is applicable when the Taxpayer’s “Adjusted Gross Income” exceeds $200,000 for a single Taxpayer or $250,000 for married Taxpayers filing jointly. Delete this cell if this tax doesn't apply to you. More info: https://www.irs.gov/newsroom/questions-and-answers-on-the-net-investment-income-tax</t>
  </si>
  <si>
    <t>= Total Estimated Taxes</t>
  </si>
  <si>
    <t>Source (2023): https://taxfoundation.org/data/all/state/state-income-tax-rates-2023/</t>
  </si>
  <si>
    <t>What is the price of the property you are buying?</t>
  </si>
  <si>
    <t>Federal Capital Gains Tax</t>
  </si>
  <si>
    <t>What is the expected mortgage you will get on the property?</t>
  </si>
  <si>
    <t>Capital Gains Calculation</t>
  </si>
  <si>
    <t>Estimated Taxes</t>
  </si>
  <si>
    <t>Price of Property</t>
  </si>
  <si>
    <t>Step 2: Calculate Net Selling Price of Relinquished Property</t>
  </si>
  <si>
    <t>Step 3: Calculate Adjusted Basis of Relinquished Property</t>
  </si>
  <si>
    <t>The 1031 Exchange Difference: How Much Can You Reinvest In Your Next Real Estate Deal?</t>
  </si>
  <si>
    <t>Scenario 1: If you do a 1031 exchange</t>
  </si>
  <si>
    <t>Scenario 2: If you don't</t>
  </si>
  <si>
    <t>Re-investment Amount</t>
  </si>
  <si>
    <t>= Net Equity to Re-invest</t>
  </si>
  <si>
    <t>Taxable Boot</t>
  </si>
  <si>
    <t>Taxable Boot: Are You Getting A Full or Partial 1031 Deferred Tax Benefit?</t>
  </si>
  <si>
    <t>Note: Some states have non-resident withholding requirements which may be satisfied by submitting an exemption form. Also note that California, Massachusetts, Montana, and Oregon have clawback rules which makes state taxes payable if there’s a taxable event (e.g., in the event of a partial 1031, failed 1031, or opt out of a 1031 exchange). These elements are not factored into this model.</t>
  </si>
  <si>
    <t>Note: Transfer taxes, mansion taxes, and similar taxes imposed at the sale or transfer of property are not deferred or abated by the use of a 1031 exchange.</t>
  </si>
  <si>
    <t>Depreciation Recapture Tax</t>
  </si>
  <si>
    <t>Note that the basis of the replacement property is lowered by this deferred gain. Essentially, the basis is carried to the new property and increased by any additional property value acquired.</t>
  </si>
  <si>
    <t>This is the amount you could defer in a successful 1031 exchange.</t>
  </si>
  <si>
    <t>If you are doing an Improvement Exchange, how much are you investing in the property?</t>
  </si>
  <si>
    <t>Note: a common misunderstanding with 1031 exchanges is you only need to reinvest the gain on the sale; this isn't accurate. In order to get full 1031 tax deferral, you must reinvest an amount equal to or greater than your Net Selling Price. This is known as the Reinvestment Goal.</t>
  </si>
  <si>
    <t>Instructions: Fill in the cells with yellow highlights and change the figures in blue for your circumstances. Call us at 631.438.1031 with any questions.</t>
  </si>
  <si>
    <t>For the 2024 tax year, individual filers won't pay any capital gains tax if their total taxable income is $47,025 or less. The rate jumps to 15 percent on capital gains, if their income is $47,026 to $518,900. Above that income level the rate climbs to 20 percent.</t>
  </si>
  <si>
    <t>- Sales Commissions</t>
  </si>
  <si>
    <t>What state do you live in?</t>
  </si>
  <si>
    <t>What is the expected sale price of the property you are selling?</t>
  </si>
  <si>
    <t>What % commission are you paying an Agent/Broker to sell the property?</t>
  </si>
  <si>
    <t>What was the original purchase price of the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</si>
</sst>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164" formatCode="&quot;Assumes&quot;\ 0.0%\ &quot;down&quot;"/>
    <numFmt numFmtId="165" formatCode="[&lt;=9999999]###\-####;\(###\)\ ###\-####"/>
    <numFmt numFmtId="166" formatCode="0.0%"/>
    <numFmt numFmtId="167" formatCode="&quot;$&quot;#,##0"/>
  </numFmts>
  <fonts count="12" x14ac:knownFonts="1">
    <font>
      <sz val="11"/>
      <color theme="1"/>
      <name val="Arial"/>
      <family val="2"/>
    </font>
    <font>
      <sz val="11"/>
      <color theme="1"/>
      <name val="Calibri"/>
      <family val="2"/>
      <scheme val="minor"/>
    </font>
    <font>
      <b/>
      <sz val="11"/>
      <color theme="1"/>
      <name val="Calibri"/>
      <family val="2"/>
      <scheme val="minor"/>
    </font>
    <font>
      <sz val="11"/>
      <color rgb="FF0000FF"/>
      <name val="Calibri"/>
      <family val="2"/>
      <scheme val="minor"/>
    </font>
    <font>
      <sz val="11"/>
      <color theme="1"/>
      <name val="Arial"/>
      <family val="2"/>
    </font>
    <font>
      <sz val="8"/>
      <color theme="0" tint="-0.499984740745262"/>
      <name val="Calibri"/>
      <family val="2"/>
      <scheme val="minor"/>
    </font>
    <font>
      <sz val="9"/>
      <color theme="0" tint="-0.499984740745262"/>
      <name val="Calibri"/>
      <family val="2"/>
      <scheme val="minor"/>
    </font>
    <font>
      <sz val="11"/>
      <name val="Calibri"/>
      <family val="2"/>
      <scheme val="minor"/>
    </font>
    <font>
      <sz val="9"/>
      <color rgb="FFFF0000"/>
      <name val="Calibri"/>
      <family val="2"/>
      <scheme val="minor"/>
    </font>
    <font>
      <sz val="9"/>
      <color rgb="FF0000FF"/>
      <name val="Calibri"/>
      <family val="2"/>
      <scheme val="minor"/>
    </font>
    <font>
      <sz val="8"/>
      <color rgb="FFFF0000"/>
      <name val="Calibri"/>
      <family val="2"/>
      <scheme val="minor"/>
    </font>
    <font>
      <b/>
      <sz val="11"/>
      <color rgb="FFFF0000"/>
      <name val="Calibri"/>
      <family val="2"/>
      <scheme val="minor"/>
    </font>
  </fonts>
  <fills count="5">
    <fill>
      <patternFill patternType="none"/>
    </fill>
    <fill>
      <patternFill patternType="gray125"/>
    </fill>
    <fill>
      <patternFill patternType="solid">
        <fgColor rgb="FFFFFF99"/>
        <bgColor indexed="64"/>
      </patternFill>
    </fill>
    <fill>
      <patternFill patternType="solid">
        <fgColor rgb="FFFFD700"/>
        <bgColor indexed="64"/>
      </patternFill>
    </fill>
    <fill>
      <patternFill patternType="solid">
        <fgColor rgb="FFFFC000"/>
        <bgColor indexed="64"/>
      </patternFill>
    </fill>
  </fills>
  <borders count="18">
    <border>
      <left/>
      <right/>
      <top/>
      <bottom/>
      <diagonal/>
    </border>
    <border>
      <left/>
      <right/>
      <top style="hair">
        <color auto="1"/>
      </top>
      <bottom style="hair">
        <color auto="1"/>
      </bottom>
      <diagonal/>
    </border>
    <border>
      <left/>
      <right/>
      <top style="hair">
        <color auto="1"/>
      </top>
      <bottom/>
      <diagonal/>
    </border>
    <border>
      <left/>
      <right/>
      <top/>
      <bottom style="thin">
        <color auto="1"/>
      </bottom>
      <diagonal/>
    </border>
    <border>
      <left/>
      <right/>
      <top style="thin">
        <color auto="1"/>
      </top>
      <bottom/>
      <diagonal/>
    </border>
    <border>
      <left/>
      <right/>
      <top/>
      <bottom style="hair">
        <color auto="1"/>
      </bottom>
      <diagonal/>
    </border>
    <border>
      <left/>
      <right/>
      <top style="hair">
        <color auto="1"/>
      </top>
      <bottom style="double">
        <color auto="1"/>
      </bottom>
      <diagonal/>
    </border>
    <border>
      <left/>
      <right/>
      <top/>
      <bottom style="thick">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thin">
        <color auto="1"/>
      </top>
      <bottom style="hair">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double">
        <color auto="1"/>
      </bottom>
      <diagonal/>
    </border>
    <border>
      <left style="thin">
        <color auto="1"/>
      </left>
      <right style="thin">
        <color auto="1"/>
      </right>
      <top style="double">
        <color auto="1"/>
      </top>
      <bottom style="thin">
        <color auto="1"/>
      </bottom>
      <diagonal/>
    </border>
  </borders>
  <cellStyleXfs count="2">
    <xf numFmtId="0" fontId="0" fillId="0" borderId="0"/>
    <xf numFmtId="9" fontId="4" fillId="0" borderId="0" applyFont="0" applyFill="0" applyBorder="0" applyAlignment="0" applyProtection="0"/>
  </cellStyleXfs>
  <cellXfs count="67">
    <xf numFmtId="0" fontId="0" fillId="0" borderId="0" xfId="0"/>
    <xf numFmtId="0" fontId="1" fillId="0" borderId="0" xfId="0" applyFont="1"/>
    <xf numFmtId="0" fontId="1" fillId="0" borderId="1" xfId="0" applyFont="1" applyBorder="1" applyAlignment="1">
      <alignment horizontal="left"/>
    </xf>
    <xf numFmtId="0" fontId="1" fillId="0" borderId="0" xfId="0" applyFont="1" applyAlignment="1">
      <alignment horizontal="left"/>
    </xf>
    <xf numFmtId="0" fontId="2" fillId="0" borderId="3" xfId="0" applyFont="1" applyBorder="1" applyAlignment="1">
      <alignment horizontal="left"/>
    </xf>
    <xf numFmtId="0" fontId="1" fillId="0" borderId="1" xfId="0" quotePrefix="1" applyFont="1" applyBorder="1" applyAlignment="1">
      <alignment horizontal="left"/>
    </xf>
    <xf numFmtId="0" fontId="1" fillId="0" borderId="2" xfId="0" quotePrefix="1" applyFont="1" applyBorder="1" applyAlignment="1">
      <alignment horizontal="left"/>
    </xf>
    <xf numFmtId="0" fontId="6" fillId="0" borderId="2" xfId="0" quotePrefix="1" applyFont="1" applyBorder="1" applyAlignment="1">
      <alignment horizontal="left" indent="2"/>
    </xf>
    <xf numFmtId="0" fontId="1" fillId="0" borderId="0" xfId="0" quotePrefix="1" applyFont="1" applyAlignment="1">
      <alignment horizontal="left"/>
    </xf>
    <xf numFmtId="6" fontId="1" fillId="0" borderId="0" xfId="0" applyNumberFormat="1" applyFont="1" applyAlignment="1">
      <alignment horizontal="center"/>
    </xf>
    <xf numFmtId="6" fontId="2" fillId="0" borderId="3" xfId="0" applyNumberFormat="1" applyFont="1" applyBorder="1" applyAlignment="1">
      <alignment horizontal="center"/>
    </xf>
    <xf numFmtId="6" fontId="3" fillId="2" borderId="5" xfId="0" applyNumberFormat="1" applyFont="1" applyFill="1" applyBorder="1" applyAlignment="1">
      <alignment horizontal="center"/>
    </xf>
    <xf numFmtId="6" fontId="1" fillId="0" borderId="1" xfId="0" applyNumberFormat="1" applyFont="1" applyBorder="1" applyAlignment="1">
      <alignment horizontal="center"/>
    </xf>
    <xf numFmtId="0" fontId="1" fillId="0" borderId="6" xfId="0" applyFont="1" applyBorder="1" applyAlignment="1">
      <alignment horizontal="left"/>
    </xf>
    <xf numFmtId="0" fontId="1" fillId="0" borderId="6" xfId="0" quotePrefix="1" applyFont="1" applyBorder="1" applyAlignment="1">
      <alignment horizontal="left"/>
    </xf>
    <xf numFmtId="6" fontId="8" fillId="0" borderId="0" xfId="0" applyNumberFormat="1" applyFont="1" applyAlignment="1">
      <alignment horizontal="left" indent="1"/>
    </xf>
    <xf numFmtId="6" fontId="7" fillId="0" borderId="1" xfId="0" applyNumberFormat="1" applyFont="1" applyBorder="1" applyAlignment="1">
      <alignment horizontal="center"/>
    </xf>
    <xf numFmtId="6" fontId="7" fillId="0" borderId="2" xfId="0" applyNumberFormat="1" applyFont="1" applyBorder="1" applyAlignment="1">
      <alignment horizontal="center"/>
    </xf>
    <xf numFmtId="6" fontId="6" fillId="0" borderId="2" xfId="0" applyNumberFormat="1" applyFont="1" applyBorder="1" applyAlignment="1">
      <alignment horizontal="center"/>
    </xf>
    <xf numFmtId="6" fontId="7" fillId="0" borderId="6" xfId="0" applyNumberFormat="1" applyFont="1" applyBorder="1" applyAlignment="1">
      <alignment horizontal="center"/>
    </xf>
    <xf numFmtId="0" fontId="1" fillId="0" borderId="7" xfId="0" applyFont="1" applyBorder="1" applyAlignment="1">
      <alignment horizontal="left"/>
    </xf>
    <xf numFmtId="6" fontId="1" fillId="0" borderId="7" xfId="0" applyNumberFormat="1" applyFont="1" applyBorder="1" applyAlignment="1">
      <alignment horizontal="center"/>
    </xf>
    <xf numFmtId="0" fontId="1" fillId="0" borderId="7" xfId="0" applyFont="1" applyBorder="1"/>
    <xf numFmtId="0" fontId="1" fillId="0" borderId="8" xfId="0" quotePrefix="1" applyFont="1" applyBorder="1" applyAlignment="1">
      <alignment horizontal="left"/>
    </xf>
    <xf numFmtId="6" fontId="1" fillId="0" borderId="8" xfId="0" applyNumberFormat="1" applyFont="1" applyBorder="1" applyAlignment="1">
      <alignment horizontal="center"/>
    </xf>
    <xf numFmtId="164" fontId="8" fillId="0" borderId="0" xfId="0" applyNumberFormat="1" applyFont="1" applyAlignment="1">
      <alignment horizontal="left" indent="1"/>
    </xf>
    <xf numFmtId="8" fontId="1" fillId="0" borderId="0" xfId="0" applyNumberFormat="1" applyFont="1"/>
    <xf numFmtId="6" fontId="2" fillId="0" borderId="4" xfId="0" applyNumberFormat="1" applyFont="1" applyBorder="1" applyAlignment="1">
      <alignment horizontal="center"/>
    </xf>
    <xf numFmtId="0" fontId="2" fillId="0" borderId="0" xfId="0" applyFont="1"/>
    <xf numFmtId="0" fontId="2" fillId="0" borderId="4" xfId="0" quotePrefix="1" applyFont="1" applyBorder="1" applyAlignment="1">
      <alignment horizontal="left"/>
    </xf>
    <xf numFmtId="0" fontId="2" fillId="0" borderId="3" xfId="0" applyFont="1" applyBorder="1" applyAlignment="1">
      <alignment horizontal="center"/>
    </xf>
    <xf numFmtId="0" fontId="2" fillId="0" borderId="3" xfId="0" applyFont="1" applyBorder="1"/>
    <xf numFmtId="0" fontId="1" fillId="0" borderId="1" xfId="0" applyFont="1" applyBorder="1"/>
    <xf numFmtId="165" fontId="1" fillId="0" borderId="1" xfId="0" applyNumberFormat="1" applyFont="1" applyBorder="1" applyAlignment="1">
      <alignment horizontal="left"/>
    </xf>
    <xf numFmtId="165" fontId="1" fillId="0" borderId="1" xfId="0" applyNumberFormat="1" applyFont="1" applyBorder="1"/>
    <xf numFmtId="0" fontId="2" fillId="0" borderId="11" xfId="0" applyFont="1" applyBorder="1" applyAlignment="1">
      <alignment horizontal="centerContinuous"/>
    </xf>
    <xf numFmtId="6" fontId="2" fillId="0" borderId="11" xfId="0" applyNumberFormat="1" applyFont="1" applyBorder="1" applyAlignment="1">
      <alignment horizontal="centerContinuous"/>
    </xf>
    <xf numFmtId="6" fontId="3" fillId="2" borderId="0" xfId="0" applyNumberFormat="1" applyFont="1" applyFill="1" applyAlignment="1">
      <alignment horizontal="center"/>
    </xf>
    <xf numFmtId="0" fontId="3" fillId="2" borderId="1" xfId="0" applyFont="1" applyFill="1" applyBorder="1" applyAlignment="1">
      <alignment horizontal="center"/>
    </xf>
    <xf numFmtId="6" fontId="3" fillId="2" borderId="1" xfId="0" applyNumberFormat="1" applyFont="1" applyFill="1" applyBorder="1" applyAlignment="1">
      <alignment horizontal="center"/>
    </xf>
    <xf numFmtId="9" fontId="3" fillId="2" borderId="1" xfId="0" applyNumberFormat="1" applyFont="1" applyFill="1" applyBorder="1" applyAlignment="1">
      <alignment horizontal="center"/>
    </xf>
    <xf numFmtId="0" fontId="8" fillId="0" borderId="0" xfId="0" applyFont="1" applyAlignment="1">
      <alignment horizontal="left" indent="1"/>
    </xf>
    <xf numFmtId="166" fontId="3" fillId="2" borderId="1" xfId="1" applyNumberFormat="1" applyFont="1" applyFill="1" applyBorder="1" applyAlignment="1">
      <alignment horizontal="center"/>
    </xf>
    <xf numFmtId="6" fontId="7" fillId="0" borderId="5" xfId="0" applyNumberFormat="1" applyFont="1" applyBorder="1" applyAlignment="1">
      <alignment horizontal="center"/>
    </xf>
    <xf numFmtId="167" fontId="2" fillId="0" borderId="3" xfId="0" applyNumberFormat="1" applyFont="1" applyBorder="1" applyAlignment="1">
      <alignment horizontal="center"/>
    </xf>
    <xf numFmtId="167" fontId="1" fillId="0" borderId="1" xfId="0" applyNumberFormat="1" applyFont="1" applyBorder="1" applyAlignment="1">
      <alignment horizontal="center"/>
    </xf>
    <xf numFmtId="0" fontId="1" fillId="0" borderId="5" xfId="0" applyFont="1" applyBorder="1" applyAlignment="1">
      <alignment horizontal="left"/>
    </xf>
    <xf numFmtId="0" fontId="1" fillId="0" borderId="5" xfId="0" quotePrefix="1" applyFont="1" applyBorder="1" applyAlignment="1">
      <alignment horizontal="left"/>
    </xf>
    <xf numFmtId="10" fontId="1" fillId="0" borderId="0" xfId="1" applyNumberFormat="1" applyFont="1" applyAlignment="1">
      <alignment horizontal="center"/>
    </xf>
    <xf numFmtId="0" fontId="10" fillId="0" borderId="0" xfId="0" applyFont="1" applyAlignment="1">
      <alignment horizontal="left" indent="1"/>
    </xf>
    <xf numFmtId="167" fontId="1" fillId="0" borderId="0" xfId="0" applyNumberFormat="1" applyFont="1" applyAlignment="1">
      <alignment horizontal="center"/>
    </xf>
    <xf numFmtId="10" fontId="2" fillId="0" borderId="0" xfId="1" applyNumberFormat="1" applyFont="1" applyAlignment="1">
      <alignment horizontal="center"/>
    </xf>
    <xf numFmtId="0" fontId="1" fillId="0" borderId="12" xfId="0" applyFont="1" applyBorder="1"/>
    <xf numFmtId="10" fontId="1" fillId="0" borderId="12" xfId="1" applyNumberFormat="1" applyFont="1" applyBorder="1" applyAlignment="1">
      <alignment horizontal="center"/>
    </xf>
    <xf numFmtId="10" fontId="1" fillId="0" borderId="1" xfId="1" applyNumberFormat="1" applyFont="1" applyBorder="1" applyAlignment="1">
      <alignment horizontal="center"/>
    </xf>
    <xf numFmtId="0" fontId="2" fillId="3" borderId="9" xfId="0" applyFont="1" applyFill="1" applyBorder="1" applyAlignment="1">
      <alignment horizontal="left"/>
    </xf>
    <xf numFmtId="6" fontId="2" fillId="3" borderId="10" xfId="0" applyNumberFormat="1" applyFont="1" applyFill="1" applyBorder="1" applyAlignment="1">
      <alignment horizontal="center"/>
    </xf>
    <xf numFmtId="6" fontId="9" fillId="2" borderId="2" xfId="0" applyNumberFormat="1" applyFont="1" applyFill="1" applyBorder="1" applyAlignment="1">
      <alignment horizontal="center"/>
    </xf>
    <xf numFmtId="6" fontId="3" fillId="2" borderId="2" xfId="0" applyNumberFormat="1" applyFont="1" applyFill="1" applyBorder="1" applyAlignment="1">
      <alignment horizontal="center"/>
    </xf>
    <xf numFmtId="0" fontId="2" fillId="3" borderId="13" xfId="0" quotePrefix="1" applyFont="1" applyFill="1" applyBorder="1" applyAlignment="1">
      <alignment horizontal="left"/>
    </xf>
    <xf numFmtId="6" fontId="2" fillId="3" borderId="14" xfId="0" applyNumberFormat="1" applyFont="1" applyFill="1" applyBorder="1" applyAlignment="1">
      <alignment horizontal="center"/>
    </xf>
    <xf numFmtId="0" fontId="11" fillId="0" borderId="11" xfId="0" applyFont="1" applyBorder="1" applyAlignment="1">
      <alignment horizontal="centerContinuous"/>
    </xf>
    <xf numFmtId="6" fontId="7" fillId="3" borderId="15" xfId="0" applyNumberFormat="1" applyFont="1" applyFill="1" applyBorder="1" applyAlignment="1">
      <alignment horizontal="center"/>
    </xf>
    <xf numFmtId="6" fontId="7" fillId="3" borderId="16" xfId="0" applyNumberFormat="1" applyFont="1" applyFill="1" applyBorder="1" applyAlignment="1">
      <alignment horizontal="center"/>
    </xf>
    <xf numFmtId="0" fontId="11" fillId="0" borderId="0" xfId="0" applyFont="1" applyAlignment="1">
      <alignment horizontal="left"/>
    </xf>
    <xf numFmtId="6" fontId="1" fillId="4" borderId="17" xfId="0" applyNumberFormat="1" applyFont="1" applyFill="1" applyBorder="1" applyAlignment="1">
      <alignment horizontal="center"/>
    </xf>
    <xf numFmtId="0" fontId="8" fillId="0" borderId="0" xfId="0" quotePrefix="1" applyFont="1" applyAlignment="1">
      <alignment horizontal="left" indent="1"/>
    </xf>
  </cellXfs>
  <cellStyles count="2">
    <cellStyle name="Normal" xfId="0" builtinId="0"/>
    <cellStyle name="Percent" xfId="1" builtinId="5"/>
  </cellStyles>
  <dxfs count="0"/>
  <tableStyles count="0" defaultTableStyle="TableStyleMedium2" defaultPivotStyle="PivotStyleLight16"/>
  <colors>
    <mruColors>
      <color rgb="FF0000FF"/>
      <color rgb="FFFFD700"/>
      <color rgb="FFFFFF99"/>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1400934</xdr:colOff>
      <xdr:row>11</xdr:row>
      <xdr:rowOff>45720</xdr:rowOff>
    </xdr:to>
    <xdr:pic>
      <xdr:nvPicPr>
        <xdr:cNvPr id="2" name="Picture 1">
          <a:extLst>
            <a:ext uri="{FF2B5EF4-FFF2-40B4-BE49-F238E27FC236}">
              <a16:creationId xmlns:a16="http://schemas.microsoft.com/office/drawing/2014/main" id="{7344DD0B-6EF2-47CD-94C4-AD9F808708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 y="0"/>
          <a:ext cx="11291694" cy="2057400"/>
        </a:xfrm>
        <a:prstGeom prst="rect">
          <a:avLst/>
        </a:prstGeom>
        <a:noFill/>
        <a:ln>
          <a:noFill/>
        </a:ln>
      </xdr:spPr>
    </xdr:pic>
    <xdr:clientData/>
  </xdr:twoCellAnchor>
  <xdr:twoCellAnchor>
    <xdr:from>
      <xdr:col>1</xdr:col>
      <xdr:colOff>25400</xdr:colOff>
      <xdr:row>84</xdr:row>
      <xdr:rowOff>139700</xdr:rowOff>
    </xdr:from>
    <xdr:to>
      <xdr:col>6</xdr:col>
      <xdr:colOff>1409700</xdr:colOff>
      <xdr:row>99</xdr:row>
      <xdr:rowOff>152400</xdr:rowOff>
    </xdr:to>
    <xdr:sp macro="" textlink="">
      <xdr:nvSpPr>
        <xdr:cNvPr id="4" name="TextBox 3">
          <a:extLst>
            <a:ext uri="{FF2B5EF4-FFF2-40B4-BE49-F238E27FC236}">
              <a16:creationId xmlns:a16="http://schemas.microsoft.com/office/drawing/2014/main" id="{072B41EF-8651-4930-A597-2F0833AAE43A}"/>
            </a:ext>
          </a:extLst>
        </xdr:cNvPr>
        <xdr:cNvSpPr txBox="1"/>
      </xdr:nvSpPr>
      <xdr:spPr>
        <a:xfrm>
          <a:off x="190500" y="15087600"/>
          <a:ext cx="10947400" cy="2679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effectLst/>
              <a:latin typeface="+mn-lt"/>
              <a:ea typeface="+mn-ea"/>
              <a:cs typeface="+mn-cs"/>
            </a:rPr>
            <a:t>This information is</a:t>
          </a:r>
          <a:r>
            <a:rPr lang="en-US" sz="1100" baseline="0">
              <a:solidFill>
                <a:srgbClr val="FF0000"/>
              </a:solidFill>
              <a:effectLst/>
              <a:latin typeface="+mn-lt"/>
              <a:ea typeface="+mn-ea"/>
              <a:cs typeface="+mn-cs"/>
            </a:rPr>
            <a:t> for illustrative purposes only. </a:t>
          </a:r>
        </a:p>
        <a:p>
          <a:endParaRPr lang="en-US" sz="1100" baseline="0">
            <a:solidFill>
              <a:srgbClr val="FF0000"/>
            </a:solidFill>
            <a:effectLst/>
            <a:latin typeface="+mn-lt"/>
            <a:ea typeface="+mn-ea"/>
            <a:cs typeface="+mn-cs"/>
          </a:endParaRPr>
        </a:p>
        <a:p>
          <a:r>
            <a:rPr lang="en-US" sz="1100">
              <a:solidFill>
                <a:srgbClr val="FF0000"/>
              </a:solidFill>
            </a:rPr>
            <a:t>The information provided herein may include certain statements, assumptions, estimates and projections. It may also contain errors and shouln't be relied</a:t>
          </a:r>
          <a:r>
            <a:rPr lang="en-US" sz="1100" baseline="0">
              <a:solidFill>
                <a:srgbClr val="FF0000"/>
              </a:solidFill>
            </a:rPr>
            <a:t> upon</a:t>
          </a:r>
          <a:r>
            <a:rPr lang="en-US" sz="1100">
              <a:solidFill>
                <a:srgbClr val="FF0000"/>
              </a:solidFill>
            </a:rPr>
            <a:t>. Such statements, assumptions, estimates, and projections reflect various assumptions by 1031 Specialists concerning results that are inherently subject to significant economic and other uncertainties and contingencies and have been included solely for illustrative purposes. No representations, express or implied, are made as to the accuracy or completeness of such statements, assumptions, estimates or projections or with respect to any other materials herein. 1031 Specialists disclaims any obligation to update this document.</a:t>
          </a:r>
        </a:p>
        <a:p>
          <a:endParaRPr lang="en-US" sz="1100">
            <a:solidFill>
              <a:srgbClr val="FF0000"/>
            </a:solidFill>
          </a:endParaRPr>
        </a:p>
        <a:p>
          <a:r>
            <a:rPr lang="en-US" sz="1100">
              <a:solidFill>
                <a:srgbClr val="FF0000"/>
              </a:solidFill>
            </a:rPr>
            <a:t>1031 Specialists’ role is limited to acting as qualified intermediary within the meaning of Regulations Section 1.1031. In this regard, 1031 Specialists are not providing tax, legal, investment, or due diligence services. The taxpayer / Exchanger must direct all investment transactions and choose the investment(s) for the exchange. Nothing contained herein shall be construed as investment, legal, tax or financial advice or as a guarantee, endorsement, or certification of any investments, legal effect or tax consequences of the transfer, conveyance and exchange of the Relinquished Property and / or the Replacement Property. Please seek the counsel of a qualified attorney, investment advisor and / or accountant.</a:t>
          </a:r>
        </a:p>
        <a:p>
          <a:endParaRPr lang="en-US" sz="1100">
            <a:solidFill>
              <a:srgbClr val="FF0000"/>
            </a:solidFill>
          </a:endParaRPr>
        </a:p>
        <a:p>
          <a:r>
            <a:rPr lang="en-US" sz="1100">
              <a:solidFill>
                <a:srgbClr val="FF0000"/>
              </a:solidFill>
            </a:rPr>
            <a:t>1031Specialists.com</a:t>
          </a:r>
        </a:p>
        <a:p>
          <a:r>
            <a:rPr lang="en-US" sz="1100">
              <a:solidFill>
                <a:srgbClr val="FF0000"/>
              </a:solidFill>
            </a:rPr>
            <a:t>(631) 438-1031</a:t>
          </a:r>
        </a:p>
        <a:p>
          <a:r>
            <a:rPr lang="en-US" sz="1100">
              <a:solidFill>
                <a:srgbClr val="FF0000"/>
              </a:solidFill>
            </a:rPr>
            <a:t>info@1031specialists.com</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taxfoundation.org/data/all/state/state-income-tax-rates-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4BA7A-36EF-4F6F-B8A6-84CA18BA8C54}">
  <sheetPr>
    <pageSetUpPr fitToPage="1"/>
  </sheetPr>
  <dimension ref="B12:M85"/>
  <sheetViews>
    <sheetView showGridLines="0" tabSelected="1" zoomScaleNormal="100" workbookViewId="0">
      <selection activeCell="C15" sqref="C15"/>
    </sheetView>
  </sheetViews>
  <sheetFormatPr defaultRowHeight="14.4" x14ac:dyDescent="0.3"/>
  <cols>
    <col min="1" max="1" width="2.19921875" style="1" customWidth="1"/>
    <col min="2" max="2" width="66.09765625" style="3" customWidth="1"/>
    <col min="3" max="3" width="38.69921875" style="9" customWidth="1"/>
    <col min="4" max="4" width="2.19921875" style="1" customWidth="1"/>
    <col min="5" max="5" width="20.59765625" style="1" customWidth="1"/>
    <col min="6" max="6" width="2.19921875" style="1" customWidth="1"/>
    <col min="7" max="7" width="18.796875" style="1" customWidth="1"/>
    <col min="8" max="8" width="2.19921875" style="1" customWidth="1"/>
    <col min="9" max="9" width="18.796875" style="1" customWidth="1"/>
    <col min="10" max="16384" width="8.796875" style="1"/>
  </cols>
  <sheetData>
    <row r="12" spans="2:5" ht="18.600000000000001" customHeight="1" x14ac:dyDescent="0.3">
      <c r="B12" s="64" t="s">
        <v>126</v>
      </c>
    </row>
    <row r="14" spans="2:5" ht="15" thickBot="1" x14ac:dyDescent="0.35">
      <c r="B14" s="61" t="s">
        <v>93</v>
      </c>
      <c r="C14" s="36"/>
    </row>
    <row r="15" spans="2:5" x14ac:dyDescent="0.3">
      <c r="B15" s="3" t="s">
        <v>129</v>
      </c>
      <c r="C15" s="37"/>
      <c r="E15" s="41"/>
    </row>
    <row r="16" spans="2:5" x14ac:dyDescent="0.3">
      <c r="B16" s="2" t="s">
        <v>80</v>
      </c>
      <c r="C16" s="40"/>
      <c r="E16" s="41" t="s">
        <v>127</v>
      </c>
    </row>
    <row r="17" spans="2:5" x14ac:dyDescent="0.3">
      <c r="B17" s="2" t="s">
        <v>130</v>
      </c>
      <c r="C17" s="39">
        <v>100000</v>
      </c>
      <c r="E17" s="41"/>
    </row>
    <row r="18" spans="2:5" x14ac:dyDescent="0.3">
      <c r="B18" s="2" t="s">
        <v>131</v>
      </c>
      <c r="C18" s="42">
        <v>0.05</v>
      </c>
      <c r="E18" s="41"/>
    </row>
    <row r="19" spans="2:5" x14ac:dyDescent="0.3">
      <c r="B19" s="2" t="s">
        <v>78</v>
      </c>
      <c r="C19" s="39">
        <v>0</v>
      </c>
      <c r="E19" s="41"/>
    </row>
    <row r="20" spans="2:5" x14ac:dyDescent="0.3">
      <c r="B20" s="2" t="s">
        <v>132</v>
      </c>
      <c r="C20" s="39">
        <v>10000</v>
      </c>
      <c r="E20" s="41"/>
    </row>
    <row r="21" spans="2:5" x14ac:dyDescent="0.3">
      <c r="B21" s="2" t="s">
        <v>79</v>
      </c>
      <c r="C21" s="39">
        <v>0</v>
      </c>
      <c r="E21" s="41"/>
    </row>
    <row r="22" spans="2:5" x14ac:dyDescent="0.3">
      <c r="B22" s="2" t="s">
        <v>98</v>
      </c>
      <c r="C22" s="39">
        <v>0</v>
      </c>
      <c r="E22" s="41"/>
    </row>
    <row r="23" spans="2:5" x14ac:dyDescent="0.3">
      <c r="B23" s="2" t="s">
        <v>77</v>
      </c>
      <c r="C23" s="38" t="s">
        <v>83</v>
      </c>
      <c r="E23" s="41" t="str">
        <f>VLOOKUP(C23,Lists!$G$2:$H$7,2,FALSE)</f>
        <v>A Standard Exchange – also known as a Deferred Exchange or Forward Exchange – is the most common type of exchange where you sell your existing property first and buy a replacement property second.</v>
      </c>
    </row>
    <row r="24" spans="2:5" x14ac:dyDescent="0.3">
      <c r="E24" s="41"/>
    </row>
    <row r="25" spans="2:5" x14ac:dyDescent="0.3">
      <c r="E25" s="41"/>
    </row>
    <row r="26" spans="2:5" ht="15" thickBot="1" x14ac:dyDescent="0.35">
      <c r="B26" s="61" t="s">
        <v>110</v>
      </c>
      <c r="C26" s="36"/>
      <c r="E26" s="41"/>
    </row>
    <row r="27" spans="2:5" x14ac:dyDescent="0.3">
      <c r="B27" s="2" t="s">
        <v>1</v>
      </c>
      <c r="C27" s="43">
        <f>C17</f>
        <v>100000</v>
      </c>
      <c r="E27" s="41"/>
    </row>
    <row r="28" spans="2:5" x14ac:dyDescent="0.3">
      <c r="B28" s="5" t="s">
        <v>128</v>
      </c>
      <c r="C28" s="16">
        <f>PRODUCT(C27,C18)</f>
        <v>5000</v>
      </c>
      <c r="E28" s="41"/>
    </row>
    <row r="29" spans="2:5" x14ac:dyDescent="0.3">
      <c r="B29" s="5" t="s">
        <v>2</v>
      </c>
      <c r="C29" s="58">
        <v>1500</v>
      </c>
      <c r="E29" s="41" t="s">
        <v>97</v>
      </c>
    </row>
    <row r="30" spans="2:5" x14ac:dyDescent="0.3">
      <c r="B30" s="5" t="s">
        <v>3</v>
      </c>
      <c r="C30" s="17">
        <f>SUM(C31:C36)</f>
        <v>3505</v>
      </c>
      <c r="E30" s="41" t="s">
        <v>96</v>
      </c>
    </row>
    <row r="31" spans="2:5" x14ac:dyDescent="0.3">
      <c r="B31" s="7" t="s">
        <v>22</v>
      </c>
      <c r="C31" s="18">
        <f>VLOOKUP(C23,Lists!$G$2:$I$7,3,FALSE)</f>
        <v>1195</v>
      </c>
      <c r="E31" s="41"/>
    </row>
    <row r="32" spans="2:5" x14ac:dyDescent="0.3">
      <c r="B32" s="7" t="s">
        <v>8</v>
      </c>
      <c r="C32" s="57">
        <v>1500</v>
      </c>
      <c r="E32" s="41" t="s">
        <v>97</v>
      </c>
    </row>
    <row r="33" spans="2:5" x14ac:dyDescent="0.3">
      <c r="B33" s="7" t="s">
        <v>7</v>
      </c>
      <c r="C33" s="57">
        <v>500</v>
      </c>
      <c r="E33" s="41" t="s">
        <v>120</v>
      </c>
    </row>
    <row r="34" spans="2:5" x14ac:dyDescent="0.3">
      <c r="B34" s="7" t="s">
        <v>6</v>
      </c>
      <c r="C34" s="57">
        <v>250</v>
      </c>
      <c r="E34" s="41" t="s">
        <v>97</v>
      </c>
    </row>
    <row r="35" spans="2:5" x14ac:dyDescent="0.3">
      <c r="B35" s="7" t="s">
        <v>4</v>
      </c>
      <c r="C35" s="57">
        <v>50</v>
      </c>
      <c r="E35" s="41" t="s">
        <v>97</v>
      </c>
    </row>
    <row r="36" spans="2:5" x14ac:dyDescent="0.3">
      <c r="B36" s="7" t="s">
        <v>5</v>
      </c>
      <c r="C36" s="57">
        <v>10</v>
      </c>
      <c r="E36" s="41" t="s">
        <v>97</v>
      </c>
    </row>
    <row r="37" spans="2:5" s="28" customFormat="1" x14ac:dyDescent="0.3">
      <c r="B37" s="29" t="s">
        <v>15</v>
      </c>
      <c r="C37" s="27">
        <f>C27-SUM(C28:C30)</f>
        <v>89995</v>
      </c>
      <c r="E37" s="41" t="s">
        <v>125</v>
      </c>
    </row>
    <row r="38" spans="2:5" x14ac:dyDescent="0.3">
      <c r="E38" s="41" t="s">
        <v>95</v>
      </c>
    </row>
    <row r="40" spans="2:5" ht="15" thickBot="1" x14ac:dyDescent="0.35">
      <c r="B40" s="61" t="s">
        <v>111</v>
      </c>
      <c r="C40" s="36"/>
      <c r="E40" s="41"/>
    </row>
    <row r="41" spans="2:5" x14ac:dyDescent="0.3">
      <c r="B41" s="46" t="s">
        <v>0</v>
      </c>
      <c r="C41" s="43">
        <f>C20</f>
        <v>10000</v>
      </c>
      <c r="E41" s="41"/>
    </row>
    <row r="42" spans="2:5" x14ac:dyDescent="0.3">
      <c r="B42" s="47" t="s">
        <v>21</v>
      </c>
      <c r="C42" s="39">
        <v>5000</v>
      </c>
      <c r="E42" s="41" t="s">
        <v>97</v>
      </c>
    </row>
    <row r="43" spans="2:5" x14ac:dyDescent="0.3">
      <c r="B43" s="47" t="s">
        <v>9</v>
      </c>
      <c r="C43" s="16">
        <f>C21</f>
        <v>0</v>
      </c>
      <c r="E43" s="41"/>
    </row>
    <row r="44" spans="2:5" x14ac:dyDescent="0.3">
      <c r="B44" s="47" t="s">
        <v>10</v>
      </c>
      <c r="C44" s="16">
        <f>C22</f>
        <v>0</v>
      </c>
      <c r="E44" s="41"/>
    </row>
    <row r="45" spans="2:5" x14ac:dyDescent="0.3">
      <c r="B45" s="29" t="s">
        <v>99</v>
      </c>
      <c r="C45" s="27">
        <f>SUM(C41:C43)-C44</f>
        <v>15000</v>
      </c>
    </row>
    <row r="46" spans="2:5" x14ac:dyDescent="0.3">
      <c r="E46" s="41"/>
    </row>
    <row r="47" spans="2:5" x14ac:dyDescent="0.3">
      <c r="E47" s="41"/>
    </row>
    <row r="48" spans="2:5" ht="15" thickBot="1" x14ac:dyDescent="0.35">
      <c r="B48" s="35" t="s">
        <v>107</v>
      </c>
      <c r="C48" s="36"/>
      <c r="E48" s="41"/>
    </row>
    <row r="49" spans="2:13" ht="15" thickTop="1" x14ac:dyDescent="0.3">
      <c r="B49" s="59" t="s">
        <v>16</v>
      </c>
      <c r="C49" s="60">
        <f>IF(C37-C45&lt;0,0,C37-C45)</f>
        <v>74995</v>
      </c>
      <c r="E49" s="41" t="s">
        <v>122</v>
      </c>
    </row>
    <row r="50" spans="2:13" x14ac:dyDescent="0.3">
      <c r="E50" s="41"/>
    </row>
    <row r="51" spans="2:13" x14ac:dyDescent="0.3">
      <c r="E51" s="41"/>
    </row>
    <row r="52" spans="2:13" ht="15" thickBot="1" x14ac:dyDescent="0.35">
      <c r="B52" s="35" t="s">
        <v>108</v>
      </c>
      <c r="C52" s="36"/>
      <c r="E52" s="41"/>
    </row>
    <row r="53" spans="2:13" x14ac:dyDescent="0.3">
      <c r="B53" s="2" t="s">
        <v>105</v>
      </c>
      <c r="C53" s="12">
        <f>IF((C49-C44)*C16&lt;0,0,(C49-C44)*C16)</f>
        <v>0</v>
      </c>
      <c r="D53" s="9"/>
      <c r="E53" s="41"/>
    </row>
    <row r="54" spans="2:13" x14ac:dyDescent="0.3">
      <c r="B54" s="2" t="s">
        <v>100</v>
      </c>
      <c r="C54" s="12">
        <f>IF(PRODUCT(C49,3.8%)&lt;0,0,PRODUCT(C49,3.8%))</f>
        <v>2849.81</v>
      </c>
      <c r="E54" s="15" t="s">
        <v>101</v>
      </c>
    </row>
    <row r="55" spans="2:13" x14ac:dyDescent="0.3">
      <c r="B55" s="2" t="s">
        <v>121</v>
      </c>
      <c r="C55" s="12">
        <f>PRODUCT(C44,25%)</f>
        <v>0</v>
      </c>
      <c r="D55" s="15"/>
      <c r="E55" s="41"/>
    </row>
    <row r="56" spans="2:13" ht="15" thickBot="1" x14ac:dyDescent="0.35">
      <c r="B56" s="13" t="s">
        <v>17</v>
      </c>
      <c r="C56" s="19" t="str">
        <f>IF(ISERROR(PRODUCT(VLOOKUP(C15,StateTax,2,FALSE),C49)),"",PRODUCT(VLOOKUP(C15,StateTax,2,FALSE),C49))</f>
        <v/>
      </c>
      <c r="D56" s="9"/>
    </row>
    <row r="57" spans="2:13" ht="15" thickTop="1" x14ac:dyDescent="0.3">
      <c r="B57" s="59" t="s">
        <v>102</v>
      </c>
      <c r="C57" s="60">
        <f>SUM(C53:C56)</f>
        <v>2849.81</v>
      </c>
      <c r="E57" s="15" t="s">
        <v>123</v>
      </c>
    </row>
    <row r="58" spans="2:13" ht="15" thickBot="1" x14ac:dyDescent="0.35">
      <c r="B58" s="20"/>
      <c r="C58" s="21"/>
      <c r="D58" s="22"/>
      <c r="E58" s="22"/>
      <c r="F58" s="22"/>
      <c r="G58" s="22"/>
      <c r="H58" s="22"/>
      <c r="I58" s="22"/>
      <c r="J58" s="22"/>
      <c r="K58" s="22"/>
      <c r="L58" s="22"/>
      <c r="M58" s="22"/>
    </row>
    <row r="59" spans="2:13" ht="15" thickTop="1" x14ac:dyDescent="0.3"/>
    <row r="61" spans="2:13" ht="15" thickBot="1" x14ac:dyDescent="0.35">
      <c r="B61" s="35" t="s">
        <v>118</v>
      </c>
      <c r="C61" s="36"/>
      <c r="D61" s="36"/>
      <c r="E61" s="36"/>
      <c r="F61" s="36"/>
      <c r="G61" s="36"/>
    </row>
    <row r="63" spans="2:13" x14ac:dyDescent="0.3">
      <c r="B63" s="46" t="s">
        <v>104</v>
      </c>
      <c r="C63" s="11">
        <v>0</v>
      </c>
    </row>
    <row r="64" spans="2:13" x14ac:dyDescent="0.3">
      <c r="B64" s="46" t="s">
        <v>124</v>
      </c>
      <c r="C64" s="11">
        <v>0</v>
      </c>
    </row>
    <row r="65" spans="2:8" x14ac:dyDescent="0.3">
      <c r="B65" s="46" t="s">
        <v>106</v>
      </c>
      <c r="C65" s="11">
        <v>0</v>
      </c>
    </row>
    <row r="66" spans="2:8" x14ac:dyDescent="0.3">
      <c r="C66" s="1"/>
    </row>
    <row r="67" spans="2:8" x14ac:dyDescent="0.3">
      <c r="C67" s="1"/>
    </row>
    <row r="68" spans="2:8" x14ac:dyDescent="0.3">
      <c r="B68" s="4"/>
      <c r="C68" s="10" t="s">
        <v>14</v>
      </c>
      <c r="E68" s="10" t="s">
        <v>13</v>
      </c>
      <c r="G68" s="10" t="s">
        <v>117</v>
      </c>
    </row>
    <row r="69" spans="2:8" x14ac:dyDescent="0.3">
      <c r="B69" s="2" t="s">
        <v>109</v>
      </c>
      <c r="C69" s="16">
        <f>SUM(C63:C64)</f>
        <v>0</v>
      </c>
      <c r="E69" s="16">
        <f>C37</f>
        <v>89995</v>
      </c>
      <c r="G69" s="62">
        <f>IF(E69-C69&lt;0,0,E69-C69)</f>
        <v>89995</v>
      </c>
      <c r="H69" s="41" t="str">
        <f>IF((G69/E69)=0,"Full 1031 tax deferral (e.g., no taxable cash boot).","This will be taxed as 'cash boot'. An investor cannot offset cash boot by increasing the mortgage.")</f>
        <v>This will be taxed as 'cash boot'. An investor cannot offset cash boot by increasing the mortgage.</v>
      </c>
    </row>
    <row r="70" spans="2:8" ht="15" thickBot="1" x14ac:dyDescent="0.35">
      <c r="B70" s="14" t="s">
        <v>11</v>
      </c>
      <c r="C70" s="19">
        <f>C65</f>
        <v>0</v>
      </c>
      <c r="E70" s="19">
        <f>C19</f>
        <v>0</v>
      </c>
      <c r="G70" s="63">
        <f>IF(E70-C70&lt;0,0,E70-C70)</f>
        <v>0</v>
      </c>
      <c r="H70" s="41" t="str">
        <f>IF(ISERROR(G70/E70),"",IF((G70/E70)=0,"Full 1031 tax deferral (e.g., no taxable mortgage boot).","An Investor can offset 'mortgage boot' by adding more cash to the transaction."))</f>
        <v/>
      </c>
    </row>
    <row r="71" spans="2:8" ht="15" thickTop="1" x14ac:dyDescent="0.3">
      <c r="B71" s="8" t="s">
        <v>12</v>
      </c>
      <c r="C71" s="9">
        <f>C69-C70</f>
        <v>0</v>
      </c>
      <c r="E71" s="9">
        <f>E69-E70</f>
        <v>89995</v>
      </c>
      <c r="G71" s="65">
        <f>SUM(G69:G70)</f>
        <v>89995</v>
      </c>
      <c r="H71" s="66" t="str">
        <f>IF(ISERROR(G71/E71),"",IF((G71/E71)=0,"","This is the total taxable boot of the exchange. Boot is taxed dollar for dollar with Capital Gains. In this scenario, "&amp;TEXT(MIN(C49,G71),"$0,000")&amp;" will be subject to taxes."))</f>
        <v>This is the total taxable boot of the exchange. Boot is taxed dollar for dollar with Capital Gains. In this scenario, $74,995 will be subject to taxes.</v>
      </c>
    </row>
    <row r="72" spans="2:8" x14ac:dyDescent="0.3">
      <c r="E72" s="41"/>
    </row>
    <row r="73" spans="2:8" x14ac:dyDescent="0.3">
      <c r="E73" s="41"/>
    </row>
    <row r="74" spans="2:8" ht="15" thickBot="1" x14ac:dyDescent="0.35">
      <c r="B74" s="35" t="s">
        <v>112</v>
      </c>
      <c r="C74" s="36"/>
      <c r="E74" s="41"/>
    </row>
    <row r="75" spans="2:8" x14ac:dyDescent="0.3">
      <c r="E75" s="41"/>
    </row>
    <row r="76" spans="2:8" x14ac:dyDescent="0.3">
      <c r="B76" s="4"/>
      <c r="C76" s="10" t="s">
        <v>113</v>
      </c>
      <c r="E76" s="10" t="s">
        <v>114</v>
      </c>
    </row>
    <row r="77" spans="2:8" x14ac:dyDescent="0.3">
      <c r="B77" s="2" t="s">
        <v>18</v>
      </c>
      <c r="C77" s="16">
        <f>IF(C37-C19&lt;0,0,C37-C19)</f>
        <v>89995</v>
      </c>
      <c r="E77" s="16">
        <f>C77</f>
        <v>89995</v>
      </c>
    </row>
    <row r="78" spans="2:8" x14ac:dyDescent="0.3">
      <c r="B78" s="6" t="s">
        <v>20</v>
      </c>
      <c r="C78" s="17">
        <v>0</v>
      </c>
      <c r="E78" s="17">
        <f>C57</f>
        <v>2849.81</v>
      </c>
      <c r="G78" s="41" t="s">
        <v>119</v>
      </c>
    </row>
    <row r="79" spans="2:8" ht="15" thickBot="1" x14ac:dyDescent="0.35">
      <c r="B79" s="23" t="s">
        <v>116</v>
      </c>
      <c r="C79" s="24">
        <f>C77-C78</f>
        <v>89995</v>
      </c>
      <c r="E79" s="24">
        <f>E77-E78</f>
        <v>87145.19</v>
      </c>
    </row>
    <row r="80" spans="2:8" x14ac:dyDescent="0.3">
      <c r="B80" s="3" t="s">
        <v>115</v>
      </c>
      <c r="C80" s="9">
        <f>C79/$G80</f>
        <v>449975</v>
      </c>
      <c r="E80" s="9">
        <f>E79/$G80</f>
        <v>435725.95</v>
      </c>
      <c r="G80" s="25">
        <v>0.2</v>
      </c>
    </row>
    <row r="81" spans="2:5" x14ac:dyDescent="0.3">
      <c r="E81" s="26"/>
    </row>
    <row r="82" spans="2:5" x14ac:dyDescent="0.3">
      <c r="B82" s="55" t="s">
        <v>19</v>
      </c>
      <c r="C82" s="56">
        <f>C80-E80</f>
        <v>14249.049999999988</v>
      </c>
      <c r="E82" s="15" t="str">
        <f>"Conclusion: With a "&amp;TEXT(G80,"0.0%")&amp;" down payment, you can re-invest "&amp;TEXT(C82,"$0,000")&amp;" more using a 1031 exchange."</f>
        <v>Conclusion: With a 20.0% down payment, you can re-invest $14,249 more using a 1031 exchange.</v>
      </c>
    </row>
    <row r="85" spans="2:5" x14ac:dyDescent="0.3">
      <c r="C85" s="1"/>
    </row>
  </sheetData>
  <dataValidations count="2">
    <dataValidation type="list" allowBlank="1" showInputMessage="1" showErrorMessage="1" sqref="C16" xr:uid="{2AB57C29-CD92-4484-B8EF-595B6418C7CC}">
      <formula1>"15%,20%"</formula1>
    </dataValidation>
    <dataValidation type="list" allowBlank="1" showInputMessage="1" showErrorMessage="1" sqref="C16" xr:uid="{A28EE038-5791-4749-92AE-93AB8BF96F90}">
      <formula1>"15.0%, 20.5%"</formula1>
    </dataValidation>
  </dataValidations>
  <pageMargins left="0.7" right="0.7" top="0.75" bottom="0.75" header="0.3" footer="0.3"/>
  <pageSetup scale="47" orientation="portrait" r:id="rId1"/>
  <colBreaks count="1" manualBreakCount="1">
    <brk id="3"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3AE50D7-D1E0-4B5C-A9F7-F143EABE6E3A}">
          <x14:formula1>
            <xm:f>Lists!$B$2:$B$52</xm:f>
          </x14:formula1>
          <xm:sqref>C15</xm:sqref>
        </x14:dataValidation>
        <x14:dataValidation type="list" allowBlank="1" showInputMessage="1" showErrorMessage="1" xr:uid="{91979E45-4474-43B6-B000-27BC2C9FF4E9}">
          <x14:formula1>
            <xm:f>Lists!$G$2:$G$7</xm:f>
          </x14:formula1>
          <xm:sqref>C23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61EF3-002D-440F-8ECD-F946BEDF67C9}">
  <dimension ref="B1:I54"/>
  <sheetViews>
    <sheetView showGridLines="0" workbookViewId="0">
      <selection activeCell="I5" sqref="I5"/>
    </sheetView>
  </sheetViews>
  <sheetFormatPr defaultRowHeight="14.4" x14ac:dyDescent="0.3"/>
  <cols>
    <col min="1" max="1" width="2.19921875" style="1" customWidth="1"/>
    <col min="2" max="2" width="13.69921875" style="1" bestFit="1" customWidth="1"/>
    <col min="3" max="3" width="14.3984375" style="48" bestFit="1" customWidth="1"/>
    <col min="4" max="6" width="8.796875" style="1"/>
    <col min="7" max="7" width="62" style="1" bestFit="1" customWidth="1"/>
    <col min="8" max="8" width="16.796875" style="1" customWidth="1"/>
    <col min="9" max="9" width="16.796875" style="50" customWidth="1"/>
    <col min="10" max="16384" width="8.796875" style="1"/>
  </cols>
  <sheetData>
    <row r="1" spans="2:9" x14ac:dyDescent="0.3">
      <c r="B1" s="28" t="s">
        <v>74</v>
      </c>
      <c r="C1" s="51" t="s">
        <v>75</v>
      </c>
      <c r="D1" s="49" t="s">
        <v>76</v>
      </c>
      <c r="G1" s="30" t="s">
        <v>81</v>
      </c>
      <c r="H1" s="31" t="s">
        <v>82</v>
      </c>
      <c r="I1" s="44" t="s">
        <v>94</v>
      </c>
    </row>
    <row r="2" spans="2:9" x14ac:dyDescent="0.3">
      <c r="B2" s="52" t="s">
        <v>23</v>
      </c>
      <c r="C2" s="53">
        <v>0.05</v>
      </c>
      <c r="G2" s="2" t="s">
        <v>83</v>
      </c>
      <c r="H2" s="32" t="s">
        <v>84</v>
      </c>
      <c r="I2" s="45">
        <v>1195</v>
      </c>
    </row>
    <row r="3" spans="2:9" x14ac:dyDescent="0.3">
      <c r="B3" s="32" t="s">
        <v>24</v>
      </c>
      <c r="C3" s="54">
        <v>0</v>
      </c>
      <c r="G3" s="2" t="s">
        <v>85</v>
      </c>
      <c r="H3" s="32" t="s">
        <v>86</v>
      </c>
      <c r="I3" s="45">
        <v>7995</v>
      </c>
    </row>
    <row r="4" spans="2:9" x14ac:dyDescent="0.3">
      <c r="B4" s="32" t="s">
        <v>25</v>
      </c>
      <c r="C4" s="54">
        <v>2.5000000000000001E-2</v>
      </c>
      <c r="G4" s="2" t="s">
        <v>87</v>
      </c>
      <c r="H4" s="32" t="s">
        <v>88</v>
      </c>
      <c r="I4" s="45">
        <v>9995</v>
      </c>
    </row>
    <row r="5" spans="2:9" x14ac:dyDescent="0.3">
      <c r="B5" s="32" t="s">
        <v>26</v>
      </c>
      <c r="C5" s="54">
        <v>4.9000000000000002E-2</v>
      </c>
      <c r="G5" s="2" t="s">
        <v>89</v>
      </c>
      <c r="H5" s="32" t="s">
        <v>88</v>
      </c>
      <c r="I5" s="45">
        <v>9995</v>
      </c>
    </row>
    <row r="6" spans="2:9" x14ac:dyDescent="0.3">
      <c r="B6" s="32" t="s">
        <v>27</v>
      </c>
      <c r="C6" s="54">
        <v>0.13300000000000001</v>
      </c>
      <c r="G6" s="33" t="s">
        <v>90</v>
      </c>
      <c r="H6" s="34" t="s">
        <v>91</v>
      </c>
      <c r="I6" s="45"/>
    </row>
    <row r="7" spans="2:9" x14ac:dyDescent="0.3">
      <c r="B7" s="32" t="s">
        <v>28</v>
      </c>
      <c r="C7" s="54">
        <v>4.3999999999999997E-2</v>
      </c>
      <c r="G7" s="33" t="s">
        <v>92</v>
      </c>
      <c r="H7" s="34"/>
      <c r="I7" s="45"/>
    </row>
    <row r="8" spans="2:9" x14ac:dyDescent="0.3">
      <c r="B8" s="32" t="s">
        <v>29</v>
      </c>
      <c r="C8" s="54">
        <v>6.9900000000000004E-2</v>
      </c>
    </row>
    <row r="9" spans="2:9" x14ac:dyDescent="0.3">
      <c r="B9" s="32" t="s">
        <v>73</v>
      </c>
      <c r="C9" s="54">
        <v>0.1075</v>
      </c>
    </row>
    <row r="10" spans="2:9" x14ac:dyDescent="0.3">
      <c r="B10" s="32" t="s">
        <v>30</v>
      </c>
      <c r="C10" s="54">
        <v>6.6000000000000003E-2</v>
      </c>
    </row>
    <row r="11" spans="2:9" x14ac:dyDescent="0.3">
      <c r="B11" s="32" t="s">
        <v>31</v>
      </c>
      <c r="C11" s="54">
        <v>0</v>
      </c>
    </row>
    <row r="12" spans="2:9" x14ac:dyDescent="0.3">
      <c r="B12" s="32" t="s">
        <v>32</v>
      </c>
      <c r="C12" s="54">
        <v>5.7500000000000002E-2</v>
      </c>
    </row>
    <row r="13" spans="2:9" x14ac:dyDescent="0.3">
      <c r="B13" s="32" t="s">
        <v>33</v>
      </c>
      <c r="C13" s="54">
        <v>0.11</v>
      </c>
    </row>
    <row r="14" spans="2:9" x14ac:dyDescent="0.3">
      <c r="B14" s="32" t="s">
        <v>34</v>
      </c>
      <c r="C14" s="54">
        <v>5.8000000000000003E-2</v>
      </c>
    </row>
    <row r="15" spans="2:9" x14ac:dyDescent="0.3">
      <c r="B15" s="32" t="s">
        <v>35</v>
      </c>
      <c r="C15" s="54">
        <v>4.9500000000000002E-2</v>
      </c>
    </row>
    <row r="16" spans="2:9" x14ac:dyDescent="0.3">
      <c r="B16" s="32" t="s">
        <v>36</v>
      </c>
      <c r="C16" s="54">
        <v>3.15E-2</v>
      </c>
    </row>
    <row r="17" spans="2:3" x14ac:dyDescent="0.3">
      <c r="B17" s="32" t="s">
        <v>37</v>
      </c>
      <c r="C17" s="54">
        <v>0.06</v>
      </c>
    </row>
    <row r="18" spans="2:3" x14ac:dyDescent="0.3">
      <c r="B18" s="32" t="s">
        <v>38</v>
      </c>
      <c r="C18" s="54">
        <v>5.7000000000000002E-2</v>
      </c>
    </row>
    <row r="19" spans="2:3" x14ac:dyDescent="0.3">
      <c r="B19" s="32" t="s">
        <v>39</v>
      </c>
      <c r="C19" s="54">
        <v>4.4999999999999998E-2</v>
      </c>
    </row>
    <row r="20" spans="2:3" x14ac:dyDescent="0.3">
      <c r="B20" s="32" t="s">
        <v>40</v>
      </c>
      <c r="C20" s="54">
        <v>4.2500000000000003E-2</v>
      </c>
    </row>
    <row r="21" spans="2:3" x14ac:dyDescent="0.3">
      <c r="B21" s="32" t="s">
        <v>41</v>
      </c>
      <c r="C21" s="54">
        <v>7.1499999999999994E-2</v>
      </c>
    </row>
    <row r="22" spans="2:3" x14ac:dyDescent="0.3">
      <c r="B22" s="32" t="s">
        <v>42</v>
      </c>
      <c r="C22" s="54">
        <v>5.7500000000000002E-2</v>
      </c>
    </row>
    <row r="23" spans="2:3" x14ac:dyDescent="0.3">
      <c r="B23" s="32" t="s">
        <v>43</v>
      </c>
      <c r="C23" s="54">
        <v>0.09</v>
      </c>
    </row>
    <row r="24" spans="2:3" x14ac:dyDescent="0.3">
      <c r="B24" s="32" t="s">
        <v>44</v>
      </c>
      <c r="C24" s="54">
        <v>4.2500000000000003E-2</v>
      </c>
    </row>
    <row r="25" spans="2:3" x14ac:dyDescent="0.3">
      <c r="B25" s="32" t="s">
        <v>45</v>
      </c>
      <c r="C25" s="54">
        <v>9.8500000000000004E-2</v>
      </c>
    </row>
    <row r="26" spans="2:3" x14ac:dyDescent="0.3">
      <c r="B26" s="32" t="s">
        <v>46</v>
      </c>
      <c r="C26" s="54">
        <v>0.05</v>
      </c>
    </row>
    <row r="27" spans="2:3" x14ac:dyDescent="0.3">
      <c r="B27" s="32" t="s">
        <v>47</v>
      </c>
      <c r="C27" s="54">
        <v>4.9500000000000002E-2</v>
      </c>
    </row>
    <row r="28" spans="2:3" x14ac:dyDescent="0.3">
      <c r="B28" s="32" t="s">
        <v>48</v>
      </c>
      <c r="C28" s="54">
        <v>6.7500000000000004E-2</v>
      </c>
    </row>
    <row r="29" spans="2:3" x14ac:dyDescent="0.3">
      <c r="B29" s="32" t="s">
        <v>49</v>
      </c>
      <c r="C29" s="54">
        <v>6.6400000000000001E-2</v>
      </c>
    </row>
    <row r="30" spans="2:3" x14ac:dyDescent="0.3">
      <c r="B30" s="32" t="s">
        <v>50</v>
      </c>
      <c r="C30" s="54">
        <v>0</v>
      </c>
    </row>
    <row r="31" spans="2:3" x14ac:dyDescent="0.3">
      <c r="B31" s="32" t="s">
        <v>51</v>
      </c>
      <c r="C31" s="54">
        <v>0.04</v>
      </c>
    </row>
    <row r="32" spans="2:3" x14ac:dyDescent="0.3">
      <c r="B32" s="32" t="s">
        <v>52</v>
      </c>
      <c r="C32" s="54">
        <v>0.1075</v>
      </c>
    </row>
    <row r="33" spans="2:3" x14ac:dyDescent="0.3">
      <c r="B33" s="32" t="s">
        <v>53</v>
      </c>
      <c r="C33" s="54">
        <v>5.8999999999999997E-2</v>
      </c>
    </row>
    <row r="34" spans="2:3" x14ac:dyDescent="0.3">
      <c r="B34" s="32" t="s">
        <v>54</v>
      </c>
      <c r="C34" s="54">
        <v>0.109</v>
      </c>
    </row>
    <row r="35" spans="2:3" x14ac:dyDescent="0.3">
      <c r="B35" s="32" t="s">
        <v>55</v>
      </c>
      <c r="C35" s="54">
        <v>4.7500000000000001E-2</v>
      </c>
    </row>
    <row r="36" spans="2:3" x14ac:dyDescent="0.3">
      <c r="B36" s="32" t="s">
        <v>56</v>
      </c>
      <c r="C36" s="54">
        <v>2.9000000000000001E-2</v>
      </c>
    </row>
    <row r="37" spans="2:3" x14ac:dyDescent="0.3">
      <c r="B37" s="32" t="s">
        <v>57</v>
      </c>
      <c r="C37" s="54">
        <v>3.9899999999999998E-2</v>
      </c>
    </row>
    <row r="38" spans="2:3" x14ac:dyDescent="0.3">
      <c r="B38" s="32" t="s">
        <v>58</v>
      </c>
      <c r="C38" s="54">
        <v>4.7500000000000001E-2</v>
      </c>
    </row>
    <row r="39" spans="2:3" x14ac:dyDescent="0.3">
      <c r="B39" s="32" t="s">
        <v>59</v>
      </c>
      <c r="C39" s="54">
        <v>9.9000000000000005E-2</v>
      </c>
    </row>
    <row r="40" spans="2:3" x14ac:dyDescent="0.3">
      <c r="B40" s="32" t="s">
        <v>60</v>
      </c>
      <c r="C40" s="54">
        <v>3.0700000000000002E-2</v>
      </c>
    </row>
    <row r="41" spans="2:3" x14ac:dyDescent="0.3">
      <c r="B41" s="32" t="s">
        <v>61</v>
      </c>
      <c r="C41" s="54">
        <v>5.9900000000000002E-2</v>
      </c>
    </row>
    <row r="42" spans="2:3" x14ac:dyDescent="0.3">
      <c r="B42" s="32" t="s">
        <v>62</v>
      </c>
      <c r="C42" s="54">
        <v>6.5000000000000002E-2</v>
      </c>
    </row>
    <row r="43" spans="2:3" x14ac:dyDescent="0.3">
      <c r="B43" s="32" t="s">
        <v>63</v>
      </c>
      <c r="C43" s="54">
        <v>0</v>
      </c>
    </row>
    <row r="44" spans="2:3" x14ac:dyDescent="0.3">
      <c r="B44" s="32" t="s">
        <v>64</v>
      </c>
      <c r="C44" s="54">
        <v>0</v>
      </c>
    </row>
    <row r="45" spans="2:3" x14ac:dyDescent="0.3">
      <c r="B45" s="32" t="s">
        <v>65</v>
      </c>
      <c r="C45" s="54">
        <v>0</v>
      </c>
    </row>
    <row r="46" spans="2:3" x14ac:dyDescent="0.3">
      <c r="B46" s="32" t="s">
        <v>66</v>
      </c>
      <c r="C46" s="54">
        <v>4.8500000000000001E-2</v>
      </c>
    </row>
    <row r="47" spans="2:3" x14ac:dyDescent="0.3">
      <c r="B47" s="32" t="s">
        <v>67</v>
      </c>
      <c r="C47" s="54">
        <v>8.7499999999999994E-2</v>
      </c>
    </row>
    <row r="48" spans="2:3" x14ac:dyDescent="0.3">
      <c r="B48" s="32" t="s">
        <v>68</v>
      </c>
      <c r="C48" s="54">
        <v>5.7500000000000002E-2</v>
      </c>
    </row>
    <row r="49" spans="2:3" x14ac:dyDescent="0.3">
      <c r="B49" s="32" t="s">
        <v>69</v>
      </c>
      <c r="C49" s="54">
        <v>7.0000000000000007E-2</v>
      </c>
    </row>
    <row r="50" spans="2:3" x14ac:dyDescent="0.3">
      <c r="B50" s="32" t="s">
        <v>70</v>
      </c>
      <c r="C50" s="54">
        <v>6.5000000000000002E-2</v>
      </c>
    </row>
    <row r="51" spans="2:3" x14ac:dyDescent="0.3">
      <c r="B51" s="32" t="s">
        <v>71</v>
      </c>
      <c r="C51" s="54">
        <v>7.6499999999999999E-2</v>
      </c>
    </row>
    <row r="52" spans="2:3" x14ac:dyDescent="0.3">
      <c r="B52" s="32" t="s">
        <v>72</v>
      </c>
      <c r="C52" s="54">
        <v>0</v>
      </c>
    </row>
    <row r="54" spans="2:3" x14ac:dyDescent="0.3">
      <c r="B54" s="49" t="s">
        <v>103</v>
      </c>
    </row>
  </sheetData>
  <hyperlinks>
    <hyperlink ref="B54" r:id="rId1" display="https://taxfoundation.org/data/all/state/state-income-tax-rates-2023/" xr:uid="{61FA42CA-BD6A-483D-A8F0-27D63872E5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1031 Specialists Calculator</vt:lpstr>
      <vt:lpstr>Lists</vt:lpstr>
      <vt:lpstr>'1031 Specialists Calculator'!Print_Area</vt:lpstr>
      <vt:lpstr>StateTax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Jon Hilley</cp:lastModifiedBy>
  <cp:lastPrinted>2023-09-20T16:40:58Z</cp:lastPrinted>
  <dcterms:created xsi:type="dcterms:W3CDTF">2021-12-03T22:41:30Z</dcterms:created>
  <dcterms:modified xsi:type="dcterms:W3CDTF">2024-04-16T17:31:59Z</dcterms:modified>
</cp:coreProperties>
</file>